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0868" yWindow="60" windowWidth="18792" windowHeight="888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Tabelle1!$A$1:$I$81</definedName>
  </definedNames>
  <calcPr calcId="145621"/>
</workbook>
</file>

<file path=xl/calcChain.xml><?xml version="1.0" encoding="utf-8"?>
<calcChain xmlns="http://schemas.openxmlformats.org/spreadsheetml/2006/main">
  <c r="D33" i="1" l="1"/>
  <c r="F37" i="1" s="1"/>
  <c r="F14" i="1" l="1"/>
  <c r="E14" i="1"/>
  <c r="D14" i="1"/>
  <c r="C14" i="1"/>
  <c r="B14" i="1"/>
  <c r="I13" i="1" l="1"/>
  <c r="H13" i="1"/>
  <c r="H12" i="1"/>
  <c r="K13" i="1" l="1"/>
  <c r="H14" i="1"/>
  <c r="F48" i="1" l="1"/>
  <c r="D25" i="1" l="1"/>
  <c r="D27" i="1" s="1"/>
  <c r="F41" i="1"/>
  <c r="G11" i="1"/>
  <c r="G14" i="1" l="1"/>
  <c r="J13" i="1"/>
  <c r="F50" i="1"/>
  <c r="F52" i="1"/>
  <c r="F54" i="1" s="1"/>
  <c r="H62" i="1" l="1"/>
  <c r="H64" i="1" l="1"/>
  <c r="H66" i="1" l="1"/>
</calcChain>
</file>

<file path=xl/sharedStrings.xml><?xml version="1.0" encoding="utf-8"?>
<sst xmlns="http://schemas.openxmlformats.org/spreadsheetml/2006/main" count="90" uniqueCount="77">
  <si>
    <t>Total Aufwand pro Jahr</t>
  </si>
  <si>
    <t>Jahr</t>
  </si>
  <si>
    <t>Menge (m3)</t>
  </si>
  <si>
    <t>Nenndurchfluss 
Qn (m3)</t>
  </si>
  <si>
    <t>Grundgebühr
Fr. 40.-/ m3 Qn</t>
  </si>
  <si>
    <t>Mengengebühr
(0.8 Fr./ m3)</t>
  </si>
  <si>
    <t>Total Gebühr
exkl. MWST</t>
  </si>
  <si>
    <t>Anschlussbeiträge</t>
  </si>
  <si>
    <t>Total Ertrag</t>
  </si>
  <si>
    <t>Werterhalt</t>
  </si>
  <si>
    <t>Neuwert Hauptleitungen, Wassserzähler</t>
  </si>
  <si>
    <t>Fr.</t>
  </si>
  <si>
    <t>Neuwert Reservoir, Quellfassungen, Steuerung</t>
  </si>
  <si>
    <t>Neuwert Pumpwerke</t>
  </si>
  <si>
    <t>Total</t>
  </si>
  <si>
    <t>Anteil Anlagewerte historisch</t>
  </si>
  <si>
    <t>Investitionen Verbund gemäss GWP</t>
  </si>
  <si>
    <t>Jahre</t>
  </si>
  <si>
    <t>zirka</t>
  </si>
  <si>
    <t>Neuwert</t>
  </si>
  <si>
    <t>Max. Lebensdauer</t>
  </si>
  <si>
    <t>Fr. / Jahr</t>
  </si>
  <si>
    <t xml:space="preserve">Unterhalt </t>
  </si>
  <si>
    <t xml:space="preserve">Zinsen </t>
  </si>
  <si>
    <t>Total Ertrag pro Jahr</t>
  </si>
  <si>
    <t>Subventionen u weitere Beiträge</t>
  </si>
  <si>
    <t>Rückschlag  pro Jahr</t>
  </si>
  <si>
    <t xml:space="preserve"> = Ertrag - (Aufwand - Abschreibungen)</t>
  </si>
  <si>
    <t xml:space="preserve"> = Cashflow / Nettoinvestitionen</t>
  </si>
  <si>
    <t>Raymann AG</t>
  </si>
  <si>
    <t>Wasserversorgung Glarus Nord: Spezialfinanzierung Wasser</t>
  </si>
  <si>
    <t>Zunahme Verschuldung in 10 Jahren aus Rückschlag</t>
  </si>
  <si>
    <t>geschätzt</t>
  </si>
  <si>
    <t>Restbuchwert Verbund (Teilinvestition 6 Mio) nach 10 Jahren</t>
  </si>
  <si>
    <t>1.Grundlagen</t>
  </si>
  <si>
    <t>1.2 Geschätzter Wert der Wasserversorgungsanlagen</t>
  </si>
  <si>
    <t>1.3 Baukosten Wasserverbund WV Mollis bis Bilten gemäss GWP 2012</t>
  </si>
  <si>
    <t>2. Aufwand</t>
  </si>
  <si>
    <t>3. Ertrag</t>
  </si>
  <si>
    <t>3.1 Vor- / Rückschlag</t>
  </si>
  <si>
    <t>3.2 Cashflow</t>
  </si>
  <si>
    <t>3.3 Selbstfinanzierungsgrad</t>
  </si>
  <si>
    <t>Die Kostenentwicklung ist nach 5 Jahren zu überprüfen.</t>
  </si>
  <si>
    <t>nach der Realisierung der Massnahmen für den Verbund rationeller werden.</t>
  </si>
  <si>
    <t>a.</t>
  </si>
  <si>
    <t>b.</t>
  </si>
  <si>
    <t>c.</t>
  </si>
  <si>
    <t>d.</t>
  </si>
  <si>
    <t>e.</t>
  </si>
  <si>
    <t>f.</t>
  </si>
  <si>
    <t>g.</t>
  </si>
  <si>
    <t xml:space="preserve">Die jährlichen Rückschläge reduzieren sich erst wieder, wenn der Betrieb und Unterhalt </t>
  </si>
  <si>
    <t>Die Kostenentwicklung ist je nach Zinsentwicklung und Anschlussbeiträgen nach 5 Jahren wieder zu überprüfen.</t>
  </si>
  <si>
    <t xml:space="preserve">Die Unterhaltskosten reduzieren sich erst massgeblich, wenn Quellwasser von Niederurnen im Verbund bis Mollis verteilbar ist
</t>
  </si>
  <si>
    <t>Anlagewert Stand 31.12.2014 (Buchwert)</t>
  </si>
  <si>
    <t>Spezialfinanzierungskonto Stand 31.12.2014</t>
  </si>
  <si>
    <t xml:space="preserve"> </t>
  </si>
  <si>
    <t>Mittel 2011 / 2014</t>
  </si>
  <si>
    <t>Geschätzte Nettobaukosten (Bauzeit 25 Jahre)</t>
  </si>
  <si>
    <t>Prognose Verschuldung bis zum Jahre  2024</t>
  </si>
  <si>
    <t xml:space="preserve">Benutzungsgebühren usw. </t>
  </si>
  <si>
    <t xml:space="preserve">Anschlussbeiträge </t>
  </si>
  <si>
    <t>1.1 Entwicklung Benutzungsgebühren und Anschlussbeiträge 2011 bis 2014</t>
  </si>
  <si>
    <t>Prognose bis 2024</t>
  </si>
  <si>
    <t>Total Prognose Verschuldung (Buchwert) bis 2024</t>
  </si>
  <si>
    <t xml:space="preserve">Anteil im Verhältnis zum historischen Anlagewert (50% vom Neuwert) </t>
  </si>
  <si>
    <t xml:space="preserve">Prognose Spezialfinanzierung Wasserwerk bis im Jahre 2024 </t>
  </si>
  <si>
    <t>Abschreibungsrate über 50 Jahre im Mittel</t>
  </si>
  <si>
    <t xml:space="preserve">Die Verschuldung nimmt bis zum Jahre 2024 um rund zirka 4.5 Mio Fr. zu. </t>
  </si>
  <si>
    <t>Der Selbstfinanzierungsgrad von 87% ist etwas zu tief und sollte längerfristig 100% betragen.</t>
  </si>
  <si>
    <t>Die Ergebnisse des Infrastrukturmanagement werden konkreter zeigen , mit welchem Investitionsaufwand längerfristig zur rechnen ist.</t>
  </si>
  <si>
    <t>Der Selbstfinanzierungsgrad ist zu tief und sollte längerfristig 100% betragen</t>
  </si>
  <si>
    <t>4. Beurteilung Entwicklung Spezialfinanzierung Wasserwerk und Gebühren</t>
  </si>
  <si>
    <t xml:space="preserve">  (z. B. Reduktion Stromkosten bei Grundwasserpumpen ca. Fr. 100'000.-/Jahr)</t>
  </si>
  <si>
    <t>In den nächsten 5 Jahren ist voraussichlich noch keine Gebühren-Erhöhung nötig. 
Sobald das Infrastrukturmanagement vorliegt, ist die längerfristige Gebührenentwicklung näher zu prüfen.</t>
  </si>
  <si>
    <t xml:space="preserve">Abschreibung des Buchwertes </t>
  </si>
  <si>
    <t>Zusätzliche Abschreibung Verbund  gemäss Baukosten GWP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</si>
</sst>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Fr.&quot;\ #,##0;&quot;Fr.&quot;\ \-#,##0"/>
    <numFmt numFmtId="7" formatCode="&quot;Fr.&quot;\ #,##0.00;&quot;Fr.&quot;\ \-#,##0.00"/>
    <numFmt numFmtId="44" formatCode="_ &quot;Fr.&quot;\ * #,##0.00_ ;_ &quot;Fr.&quot;\ * \-#,##0.00_ ;_ &quot;Fr.&quot;\ * &quot;-&quot;??_ ;_ @_ "/>
    <numFmt numFmtId="164" formatCode="&quot;Fr.&quot;\ #,##0"/>
    <numFmt numFmtId="165" formatCode="_ &quot;Fr.&quot;\ * #,##0_ ;_ &quot;Fr.&quot;\ * \-#,##0_ ;_ &quot;Fr.&quot;\ * &quot;-&quot;??_ ;_ @_ "/>
    <numFmt numFmtId="166" formatCode="&quot;Fr.&quot;\ #,##0.00"/>
  </numFmts>
  <fonts count="1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u/>
      <sz val="16"/>
      <color theme="1"/>
      <name val="Arial"/>
      <family val="2"/>
    </font>
    <font>
      <b/>
      <sz val="14"/>
      <name val="Arial"/>
      <family val="2"/>
    </font>
    <font>
      <sz val="10"/>
      <color theme="0"/>
      <name val="Arial"/>
      <family val="2"/>
    </font>
    <font>
      <i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Fill="1" applyBorder="1"/>
    <xf numFmtId="5" fontId="2" fillId="0" borderId="0" xfId="0" applyNumberFormat="1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165" fontId="2" fillId="0" borderId="2" xfId="1" applyNumberFormat="1" applyFont="1" applyFill="1" applyBorder="1" applyAlignment="1">
      <alignment horizontal="center"/>
    </xf>
    <xf numFmtId="0" fontId="0" fillId="0" borderId="0" xfId="0" applyFont="1" applyFill="1" applyBorder="1"/>
    <xf numFmtId="0" fontId="4" fillId="0" borderId="0" xfId="0" applyFont="1" applyFill="1" applyBorder="1"/>
    <xf numFmtId="0" fontId="5" fillId="0" borderId="2" xfId="0" applyFont="1" applyFill="1" applyBorder="1" applyAlignment="1">
      <alignment horizont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horizontal="center" vertical="center"/>
    </xf>
    <xf numFmtId="5" fontId="2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5" fontId="4" fillId="0" borderId="0" xfId="0" applyNumberFormat="1" applyFont="1" applyFill="1" applyBorder="1" applyAlignment="1">
      <alignment horizontal="center"/>
    </xf>
    <xf numFmtId="0" fontId="7" fillId="0" borderId="0" xfId="0" applyFont="1"/>
    <xf numFmtId="164" fontId="7" fillId="0" borderId="1" xfId="0" applyNumberFormat="1" applyFont="1" applyBorder="1" applyAlignment="1">
      <alignment horizontal="center"/>
    </xf>
    <xf numFmtId="3" fontId="5" fillId="0" borderId="2" xfId="0" applyNumberFormat="1" applyFont="1" applyFill="1" applyBorder="1" applyAlignment="1">
      <alignment horizontal="left"/>
    </xf>
    <xf numFmtId="9" fontId="2" fillId="0" borderId="0" xfId="2" applyFont="1" applyFill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 vertical="center"/>
    </xf>
    <xf numFmtId="5" fontId="5" fillId="0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166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9" fillId="0" borderId="0" xfId="0" applyFont="1"/>
    <xf numFmtId="164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5" fontId="3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 vertical="center"/>
    </xf>
    <xf numFmtId="5" fontId="4" fillId="0" borderId="3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 vertical="center"/>
    </xf>
    <xf numFmtId="0" fontId="10" fillId="0" borderId="0" xfId="0" applyFont="1"/>
    <xf numFmtId="0" fontId="11" fillId="0" borderId="0" xfId="0" applyFont="1" applyFill="1" applyBorder="1"/>
    <xf numFmtId="164" fontId="4" fillId="0" borderId="2" xfId="0" applyNumberFormat="1" applyFont="1" applyFill="1" applyBorder="1" applyAlignment="1">
      <alignment horizontal="center" vertical="center"/>
    </xf>
    <xf numFmtId="9" fontId="4" fillId="0" borderId="2" xfId="2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165" fontId="5" fillId="0" borderId="2" xfId="1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/>
    <xf numFmtId="9" fontId="5" fillId="0" borderId="2" xfId="2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 wrapText="1"/>
    </xf>
    <xf numFmtId="0" fontId="8" fillId="0" borderId="0" xfId="0" applyFont="1"/>
    <xf numFmtId="44" fontId="0" fillId="0" borderId="0" xfId="1" applyFont="1"/>
    <xf numFmtId="44" fontId="0" fillId="0" borderId="0" xfId="0" applyNumberFormat="1"/>
    <xf numFmtId="44" fontId="2" fillId="0" borderId="0" xfId="0" applyNumberFormat="1" applyFont="1" applyFill="1" applyBorder="1"/>
    <xf numFmtId="166" fontId="0" fillId="0" borderId="0" xfId="0" applyNumberFormat="1"/>
    <xf numFmtId="0" fontId="6" fillId="0" borderId="0" xfId="0" applyFont="1"/>
    <xf numFmtId="5" fontId="0" fillId="0" borderId="0" xfId="0" applyNumberFormat="1"/>
    <xf numFmtId="7" fontId="5" fillId="0" borderId="2" xfId="0" applyNumberFormat="1" applyFont="1" applyFill="1" applyBorder="1" applyAlignment="1">
      <alignment horizontal="center"/>
    </xf>
    <xf numFmtId="7" fontId="2" fillId="0" borderId="0" xfId="0" applyNumberFormat="1" applyFont="1" applyFill="1" applyBorder="1"/>
    <xf numFmtId="5" fontId="12" fillId="0" borderId="0" xfId="0" applyNumberFormat="1" applyFont="1" applyFill="1" applyBorder="1" applyAlignment="1">
      <alignment horizontal="center"/>
    </xf>
    <xf numFmtId="9" fontId="0" fillId="0" borderId="0" xfId="0" applyNumberFormat="1"/>
    <xf numFmtId="0" fontId="6" fillId="0" borderId="0" xfId="0" applyFont="1" applyAlignment="1">
      <alignment horizontal="left" wrapText="1"/>
    </xf>
    <xf numFmtId="14" fontId="13" fillId="0" borderId="0" xfId="0" applyNumberFormat="1" applyFont="1" applyFill="1" applyAlignment="1">
      <alignment horizontal="left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abSelected="1" topLeftCell="A58" zoomScale="115" zoomScaleNormal="115" zoomScalePageLayoutView="80" workbookViewId="0">
      <selection activeCell="H36" sqref="H36"/>
    </sheetView>
  </sheetViews>
  <sheetFormatPr baseColWidth="10" defaultRowHeight="13.2" x14ac:dyDescent="0.25"/>
  <cols>
    <col min="1" max="1" width="17.88671875" customWidth="1"/>
    <col min="2" max="2" width="22.88671875" customWidth="1"/>
    <col min="3" max="3" width="9.44140625" customWidth="1"/>
    <col min="4" max="4" width="16.6640625" customWidth="1"/>
    <col min="5" max="5" width="19.6640625" customWidth="1"/>
    <col min="6" max="6" width="16.5546875" customWidth="1"/>
    <col min="7" max="7" width="18.6640625" customWidth="1"/>
    <col min="8" max="8" width="17.6640625" customWidth="1"/>
    <col min="9" max="9" width="17.88671875" customWidth="1"/>
    <col min="10" max="10" width="17.5546875" customWidth="1"/>
  </cols>
  <sheetData>
    <row r="1" spans="1:11" ht="17.399999999999999" x14ac:dyDescent="0.3">
      <c r="A1" s="33" t="s">
        <v>30</v>
      </c>
      <c r="G1" t="s">
        <v>29</v>
      </c>
    </row>
    <row r="2" spans="1:11" ht="15.6" x14ac:dyDescent="0.3">
      <c r="A2" t="s">
        <v>16</v>
      </c>
      <c r="G2" s="64">
        <v>42375</v>
      </c>
    </row>
    <row r="3" spans="1:11" ht="21" x14ac:dyDescent="0.4">
      <c r="A3" s="41" t="s">
        <v>66</v>
      </c>
    </row>
    <row r="5" spans="1:11" ht="15.75" x14ac:dyDescent="0.25">
      <c r="A5" s="26" t="s">
        <v>34</v>
      </c>
      <c r="B5" s="1"/>
      <c r="C5" s="1"/>
      <c r="D5" s="1"/>
      <c r="E5" s="1"/>
      <c r="F5" s="1"/>
      <c r="G5" s="1"/>
      <c r="H5" s="25"/>
      <c r="I5" s="2"/>
      <c r="J5" s="1"/>
    </row>
    <row r="6" spans="1:11" ht="12.75" x14ac:dyDescent="0.2">
      <c r="A6" s="1"/>
      <c r="B6" s="1"/>
      <c r="C6" s="1"/>
      <c r="D6" s="1"/>
      <c r="E6" s="1"/>
      <c r="F6" s="1"/>
      <c r="G6" s="1"/>
      <c r="H6" s="1"/>
      <c r="I6" s="1"/>
      <c r="J6" s="2"/>
      <c r="K6" s="1"/>
    </row>
    <row r="7" spans="1:11" ht="15.6" x14ac:dyDescent="0.3">
      <c r="A7" s="26" t="s">
        <v>62</v>
      </c>
      <c r="B7" s="1"/>
      <c r="C7" s="1"/>
      <c r="D7" s="1"/>
      <c r="E7" s="1"/>
      <c r="F7" s="1"/>
      <c r="G7" s="1"/>
      <c r="H7" s="1"/>
      <c r="I7" s="1"/>
      <c r="J7" s="2"/>
      <c r="K7" s="1"/>
    </row>
    <row r="8" spans="1:11" ht="12.75" x14ac:dyDescent="0.2">
      <c r="A8" s="1"/>
      <c r="B8" s="1"/>
      <c r="C8" s="1"/>
      <c r="D8" s="1"/>
      <c r="E8" s="1"/>
      <c r="F8" s="1"/>
      <c r="G8" s="1"/>
      <c r="H8" s="1"/>
      <c r="I8" s="1"/>
      <c r="J8" s="2"/>
      <c r="K8" s="1"/>
    </row>
    <row r="9" spans="1:11" ht="39.6" x14ac:dyDescent="0.25">
      <c r="A9" s="9" t="s">
        <v>1</v>
      </c>
      <c r="B9" s="10" t="s">
        <v>2</v>
      </c>
      <c r="C9" s="10" t="s">
        <v>3</v>
      </c>
      <c r="D9" s="9" t="s">
        <v>4</v>
      </c>
      <c r="E9" s="9" t="s">
        <v>5</v>
      </c>
      <c r="F9" s="9" t="s">
        <v>6</v>
      </c>
      <c r="G9" s="9" t="s">
        <v>7</v>
      </c>
      <c r="H9" s="9" t="s">
        <v>8</v>
      </c>
      <c r="I9" s="17"/>
      <c r="J9" s="1"/>
    </row>
    <row r="10" spans="1:11" ht="12.75" x14ac:dyDescent="0.2">
      <c r="A10" s="11">
        <v>2011</v>
      </c>
      <c r="B10" s="12">
        <v>1524857.9999999998</v>
      </c>
      <c r="C10" s="12">
        <v>12715.100750000001</v>
      </c>
      <c r="D10" s="13">
        <v>508604.03</v>
      </c>
      <c r="E10" s="13">
        <v>1219886.3999999999</v>
      </c>
      <c r="F10" s="13">
        <v>1728490.43</v>
      </c>
      <c r="G10" s="13">
        <v>337512</v>
      </c>
      <c r="H10" s="13">
        <v>2066002.43</v>
      </c>
      <c r="I10" s="17"/>
      <c r="J10" s="1"/>
    </row>
    <row r="11" spans="1:11" ht="12.75" x14ac:dyDescent="0.2">
      <c r="A11" s="11">
        <v>2012</v>
      </c>
      <c r="B11" s="12">
        <v>1730332.5</v>
      </c>
      <c r="C11" s="12">
        <v>12662.846750000001</v>
      </c>
      <c r="D11" s="13">
        <v>506513.87</v>
      </c>
      <c r="E11" s="13">
        <v>1384266</v>
      </c>
      <c r="F11" s="13">
        <v>1890779.87</v>
      </c>
      <c r="G11" s="13">
        <f>372627+126090</f>
        <v>498717</v>
      </c>
      <c r="H11" s="13">
        <v>2389496.87</v>
      </c>
      <c r="I11" s="17"/>
      <c r="J11" s="1"/>
    </row>
    <row r="12" spans="1:11" ht="12.75" x14ac:dyDescent="0.2">
      <c r="A12" s="11">
        <v>2013</v>
      </c>
      <c r="B12" s="12">
        <v>1606656</v>
      </c>
      <c r="C12" s="12">
        <v>13502</v>
      </c>
      <c r="D12" s="13">
        <v>540091</v>
      </c>
      <c r="E12" s="13">
        <v>1285325</v>
      </c>
      <c r="F12" s="13">
        <v>1825416</v>
      </c>
      <c r="G12" s="13">
        <v>908079</v>
      </c>
      <c r="H12" s="13">
        <f>SUM(F12:G12)</f>
        <v>2733495</v>
      </c>
      <c r="I12" s="17" t="s">
        <v>56</v>
      </c>
      <c r="J12" s="1"/>
    </row>
    <row r="13" spans="1:11" ht="12.75" x14ac:dyDescent="0.2">
      <c r="A13" s="11">
        <v>2014</v>
      </c>
      <c r="B13" s="12">
        <v>1267691</v>
      </c>
      <c r="C13" s="12">
        <v>13368</v>
      </c>
      <c r="D13" s="13">
        <v>534734</v>
      </c>
      <c r="E13" s="13">
        <v>1014153</v>
      </c>
      <c r="F13" s="13">
        <v>1548887</v>
      </c>
      <c r="G13" s="13">
        <v>595613</v>
      </c>
      <c r="H13" s="13">
        <f>SUM(F13:G13)</f>
        <v>2144500</v>
      </c>
      <c r="I13" s="61">
        <f>SUM(F10:F13)</f>
        <v>6993573.2999999998</v>
      </c>
      <c r="J13" s="2">
        <f>SUM(G10:G13)</f>
        <v>2339921</v>
      </c>
      <c r="K13" s="58">
        <f>SUM(H10:H13)</f>
        <v>9333494.3000000007</v>
      </c>
    </row>
    <row r="14" spans="1:11" ht="15" x14ac:dyDescent="0.2">
      <c r="A14" s="14" t="s">
        <v>57</v>
      </c>
      <c r="B14" s="48">
        <f t="shared" ref="B14:H14" si="0">SUM(B10:B13)/4</f>
        <v>1532384.375</v>
      </c>
      <c r="C14" s="48">
        <f t="shared" si="0"/>
        <v>13061.986875000001</v>
      </c>
      <c r="D14" s="59">
        <f t="shared" si="0"/>
        <v>522485.72499999998</v>
      </c>
      <c r="E14" s="59">
        <f t="shared" si="0"/>
        <v>1225907.6000000001</v>
      </c>
      <c r="F14" s="59">
        <f t="shared" si="0"/>
        <v>1748393.325</v>
      </c>
      <c r="G14" s="59">
        <f t="shared" si="0"/>
        <v>584980.25</v>
      </c>
      <c r="H14" s="59">
        <f t="shared" si="0"/>
        <v>2333373.5750000002</v>
      </c>
      <c r="I14" s="21"/>
      <c r="J14" s="1"/>
    </row>
    <row r="15" spans="1:11" ht="12.75" x14ac:dyDescent="0.2">
      <c r="A15" s="1"/>
      <c r="B15" s="1"/>
      <c r="C15" s="1"/>
      <c r="D15" s="1"/>
      <c r="E15" s="1"/>
      <c r="F15" s="1"/>
      <c r="G15" s="1"/>
      <c r="H15" s="60" t="s">
        <v>56</v>
      </c>
      <c r="I15" s="1"/>
      <c r="J15" s="2"/>
      <c r="K15" s="1"/>
    </row>
    <row r="16" spans="1:11" ht="12.75" x14ac:dyDescent="0.2">
      <c r="A16" s="1"/>
      <c r="B16" s="1"/>
      <c r="C16" s="1"/>
      <c r="D16" s="1"/>
      <c r="E16" s="1"/>
      <c r="F16" s="1"/>
      <c r="G16" s="1"/>
      <c r="H16" s="1"/>
      <c r="I16" s="1"/>
      <c r="J16" s="2"/>
      <c r="K16" s="1"/>
    </row>
    <row r="17" spans="1:11" ht="12.75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.6" x14ac:dyDescent="0.3">
      <c r="A18" s="26" t="s">
        <v>35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 x14ac:dyDescent="0.2">
      <c r="A20" s="3"/>
      <c r="B20" s="3"/>
      <c r="C20" s="3"/>
      <c r="D20" s="48" t="s">
        <v>19</v>
      </c>
      <c r="E20" s="49" t="s">
        <v>20</v>
      </c>
      <c r="F20" s="20" t="s">
        <v>9</v>
      </c>
      <c r="G20" s="1"/>
      <c r="H20" s="1"/>
    </row>
    <row r="21" spans="1:11" ht="12.75" x14ac:dyDescent="0.2">
      <c r="A21" s="45"/>
      <c r="B21" s="3"/>
      <c r="C21" s="3"/>
      <c r="D21" s="46" t="s">
        <v>11</v>
      </c>
      <c r="E21" s="46" t="s">
        <v>17</v>
      </c>
      <c r="F21" s="4" t="s">
        <v>21</v>
      </c>
      <c r="G21" s="1"/>
      <c r="H21" s="1"/>
    </row>
    <row r="22" spans="1:11" x14ac:dyDescent="0.25">
      <c r="A22" s="3" t="s">
        <v>10</v>
      </c>
      <c r="B22" s="3"/>
      <c r="C22" s="3"/>
      <c r="D22" s="6">
        <v>113047818.75</v>
      </c>
      <c r="E22" s="5">
        <v>80</v>
      </c>
      <c r="F22" s="6">
        <v>1413097.734375</v>
      </c>
      <c r="G22" s="1"/>
      <c r="H22" s="1"/>
    </row>
    <row r="23" spans="1:11" ht="12.75" x14ac:dyDescent="0.2">
      <c r="A23" s="3" t="s">
        <v>12</v>
      </c>
      <c r="B23" s="3"/>
      <c r="C23" s="3"/>
      <c r="D23" s="6">
        <v>36334575</v>
      </c>
      <c r="E23" s="5">
        <v>66</v>
      </c>
      <c r="F23" s="6">
        <v>550523.86363636365</v>
      </c>
      <c r="G23" s="1"/>
      <c r="H23" s="1"/>
    </row>
    <row r="24" spans="1:11" x14ac:dyDescent="0.25">
      <c r="A24" s="3" t="s">
        <v>13</v>
      </c>
      <c r="B24" s="3"/>
      <c r="C24" s="3"/>
      <c r="D24" s="6">
        <v>4930200</v>
      </c>
      <c r="E24" s="5">
        <v>50</v>
      </c>
      <c r="F24" s="6">
        <v>98604</v>
      </c>
      <c r="G24" s="1"/>
      <c r="H24" s="1"/>
    </row>
    <row r="25" spans="1:11" x14ac:dyDescent="0.25">
      <c r="A25" s="3"/>
      <c r="B25" s="3"/>
      <c r="C25" s="3" t="s">
        <v>14</v>
      </c>
      <c r="D25" s="47">
        <f>SUM(D22:D24)</f>
        <v>154312593.75</v>
      </c>
      <c r="E25" s="5">
        <v>74.828182667699423</v>
      </c>
      <c r="F25" s="6">
        <v>2062225.5980113638</v>
      </c>
      <c r="G25" s="7"/>
      <c r="H25" s="7"/>
    </row>
    <row r="26" spans="1:11" x14ac:dyDescent="0.25">
      <c r="A26" s="3"/>
      <c r="B26" s="3"/>
      <c r="C26" s="3"/>
      <c r="D26" s="6"/>
      <c r="E26" s="5"/>
      <c r="F26" s="6"/>
      <c r="G26" s="7"/>
      <c r="H26" s="7"/>
    </row>
    <row r="27" spans="1:11" x14ac:dyDescent="0.25">
      <c r="A27" s="24" t="s">
        <v>15</v>
      </c>
      <c r="B27" s="3"/>
      <c r="C27" s="50">
        <v>0.5</v>
      </c>
      <c r="D27" s="6">
        <f>D25*0.5</f>
        <v>77156296.875</v>
      </c>
      <c r="E27" s="50">
        <v>0.5</v>
      </c>
      <c r="F27" s="47">
        <v>1031112.7990056819</v>
      </c>
      <c r="G27" s="7"/>
      <c r="H27" s="7"/>
    </row>
    <row r="28" spans="1:1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</row>
    <row r="30" spans="1:11" ht="15.6" x14ac:dyDescent="0.3">
      <c r="A30" s="26" t="s">
        <v>36</v>
      </c>
      <c r="B30" s="26"/>
    </row>
    <row r="32" spans="1:11" x14ac:dyDescent="0.25">
      <c r="A32" t="s">
        <v>58</v>
      </c>
      <c r="D32" s="53">
        <v>10300000</v>
      </c>
    </row>
    <row r="33" spans="1:8" x14ac:dyDescent="0.25">
      <c r="A33" t="s">
        <v>67</v>
      </c>
      <c r="C33" s="62"/>
      <c r="D33" s="54">
        <f>D32/50</f>
        <v>206000</v>
      </c>
      <c r="E33" s="54"/>
    </row>
    <row r="36" spans="1:8" ht="31.2" x14ac:dyDescent="0.3">
      <c r="A36" s="42" t="s">
        <v>37</v>
      </c>
      <c r="B36" s="7"/>
      <c r="C36" s="7"/>
      <c r="D36" s="7"/>
      <c r="E36" s="7"/>
      <c r="F36" s="51" t="s">
        <v>63</v>
      </c>
      <c r="G36" s="15"/>
      <c r="H36" s="7"/>
    </row>
    <row r="37" spans="1:8" ht="15" x14ac:dyDescent="0.25">
      <c r="A37" s="30" t="s">
        <v>76</v>
      </c>
      <c r="B37" s="7"/>
      <c r="C37" s="7"/>
      <c r="D37" s="7"/>
      <c r="E37" s="7" t="s">
        <v>32</v>
      </c>
      <c r="F37" s="18">
        <f>D33</f>
        <v>206000</v>
      </c>
      <c r="G37" s="16"/>
      <c r="H37" s="7"/>
    </row>
    <row r="38" spans="1:8" ht="15" x14ac:dyDescent="0.25">
      <c r="A38" s="30" t="s">
        <v>75</v>
      </c>
      <c r="B38" s="7"/>
      <c r="C38" s="7"/>
      <c r="D38" s="7"/>
      <c r="E38" s="7" t="s">
        <v>32</v>
      </c>
      <c r="F38" s="18">
        <v>1400000</v>
      </c>
      <c r="G38" s="16"/>
      <c r="H38" s="7"/>
    </row>
    <row r="39" spans="1:8" ht="15" x14ac:dyDescent="0.25">
      <c r="A39" s="30" t="s">
        <v>22</v>
      </c>
      <c r="B39" s="7"/>
      <c r="C39" s="7"/>
      <c r="D39" s="7"/>
      <c r="E39" s="7" t="s">
        <v>32</v>
      </c>
      <c r="F39" s="18">
        <v>1200000</v>
      </c>
      <c r="G39" s="16"/>
      <c r="H39" s="7"/>
    </row>
    <row r="40" spans="1:8" ht="15" x14ac:dyDescent="0.25">
      <c r="A40" s="30" t="s">
        <v>23</v>
      </c>
      <c r="B40" s="7"/>
      <c r="C40" s="7"/>
      <c r="D40" s="7"/>
      <c r="E40" s="7" t="s">
        <v>32</v>
      </c>
      <c r="F40" s="18">
        <v>300000</v>
      </c>
      <c r="G40" s="16"/>
      <c r="H40" s="7"/>
    </row>
    <row r="41" spans="1:8" ht="15.6" x14ac:dyDescent="0.3">
      <c r="B41" s="1"/>
      <c r="C41" s="1" t="s">
        <v>0</v>
      </c>
      <c r="D41" s="1"/>
      <c r="E41" s="7" t="s">
        <v>32</v>
      </c>
      <c r="F41" s="39">
        <f>SUM(F37:F40)</f>
        <v>3106000</v>
      </c>
      <c r="H41" s="1"/>
    </row>
    <row r="42" spans="1:8" x14ac:dyDescent="0.25">
      <c r="A42" s="1"/>
      <c r="B42" s="1"/>
      <c r="C42" s="1"/>
      <c r="D42" s="1"/>
      <c r="E42" s="1"/>
      <c r="F42" s="17"/>
      <c r="G42" s="35"/>
      <c r="H42" s="1"/>
    </row>
    <row r="43" spans="1:8" x14ac:dyDescent="0.25">
      <c r="A43" s="1"/>
      <c r="B43" s="1"/>
      <c r="C43" s="1"/>
      <c r="D43" s="1"/>
      <c r="E43" s="1"/>
      <c r="F43" s="17"/>
      <c r="G43" s="35"/>
      <c r="H43" s="1"/>
    </row>
    <row r="44" spans="1:8" ht="17.399999999999999" x14ac:dyDescent="0.3">
      <c r="A44" s="42" t="s">
        <v>38</v>
      </c>
      <c r="B44" s="1"/>
      <c r="C44" s="1"/>
      <c r="D44" s="1"/>
      <c r="E44" s="1"/>
      <c r="F44" s="15"/>
      <c r="G44" s="35"/>
      <c r="H44" s="1"/>
    </row>
    <row r="45" spans="1:8" ht="15.6" x14ac:dyDescent="0.3">
      <c r="A45" s="27" t="s">
        <v>60</v>
      </c>
      <c r="B45" s="28"/>
      <c r="C45" s="28"/>
      <c r="D45" s="29"/>
      <c r="E45" s="7" t="s">
        <v>32</v>
      </c>
      <c r="F45" s="18">
        <v>2000000</v>
      </c>
      <c r="G45" s="36"/>
      <c r="H45" s="1"/>
    </row>
    <row r="46" spans="1:8" ht="15.6" x14ac:dyDescent="0.3">
      <c r="A46" s="27" t="s">
        <v>61</v>
      </c>
      <c r="B46" s="28"/>
      <c r="C46" s="28"/>
      <c r="D46" s="29"/>
      <c r="E46" s="7" t="s">
        <v>32</v>
      </c>
      <c r="F46" s="18">
        <v>700000</v>
      </c>
      <c r="G46" s="36"/>
      <c r="H46" s="1"/>
    </row>
    <row r="47" spans="1:8" ht="15.6" x14ac:dyDescent="0.3">
      <c r="A47" s="27" t="s">
        <v>25</v>
      </c>
      <c r="B47" s="28"/>
      <c r="C47" s="28"/>
      <c r="D47" s="29"/>
      <c r="E47" s="7" t="s">
        <v>32</v>
      </c>
      <c r="F47" s="18">
        <v>200000</v>
      </c>
      <c r="G47" s="36"/>
      <c r="H47" s="1"/>
    </row>
    <row r="48" spans="1:8" ht="16.2" thickBot="1" x14ac:dyDescent="0.35">
      <c r="A48" s="27"/>
      <c r="B48" s="28"/>
      <c r="C48" s="1" t="s">
        <v>24</v>
      </c>
      <c r="D48" s="29"/>
      <c r="E48" s="7" t="s">
        <v>32</v>
      </c>
      <c r="F48" s="39">
        <f>SUM(F45:F47)</f>
        <v>2900000</v>
      </c>
      <c r="G48" s="34"/>
      <c r="H48" s="1"/>
    </row>
    <row r="49" spans="1:10" ht="16.2" thickTop="1" x14ac:dyDescent="0.3">
      <c r="B49" s="28"/>
      <c r="C49" s="28"/>
      <c r="D49" s="29"/>
      <c r="E49" s="1"/>
      <c r="F49" s="38"/>
      <c r="G49" s="34"/>
      <c r="H49" s="1"/>
    </row>
    <row r="50" spans="1:10" ht="21.6" customHeight="1" x14ac:dyDescent="0.3">
      <c r="A50" s="42" t="s">
        <v>39</v>
      </c>
      <c r="C50" s="1"/>
      <c r="D50" s="8" t="s">
        <v>26</v>
      </c>
      <c r="F50" s="40">
        <f>F48-F41</f>
        <v>-206000</v>
      </c>
      <c r="H50" s="1">
        <v>206000</v>
      </c>
    </row>
    <row r="51" spans="1:10" ht="21.6" customHeight="1" x14ac:dyDescent="0.3">
      <c r="C51" s="1"/>
      <c r="D51" s="1"/>
      <c r="E51" s="8"/>
      <c r="F51" s="34"/>
      <c r="H51" s="1"/>
    </row>
    <row r="52" spans="1:10" ht="21.6" customHeight="1" x14ac:dyDescent="0.3">
      <c r="A52" s="42" t="s">
        <v>40</v>
      </c>
      <c r="D52" t="s">
        <v>27</v>
      </c>
      <c r="E52" s="8"/>
      <c r="F52" s="43">
        <f>F48-(F41-F38-F37)</f>
        <v>1400000</v>
      </c>
      <c r="G52" s="34"/>
      <c r="H52" s="1"/>
    </row>
    <row r="53" spans="1:10" ht="21.6" customHeight="1" x14ac:dyDescent="0.3">
      <c r="C53" s="1"/>
      <c r="D53" s="1"/>
      <c r="E53" s="8"/>
      <c r="F53" s="17"/>
      <c r="G53" s="34"/>
      <c r="H53" s="1"/>
    </row>
    <row r="54" spans="1:10" ht="21.6" customHeight="1" x14ac:dyDescent="0.3">
      <c r="A54" s="42" t="s">
        <v>41</v>
      </c>
      <c r="D54" t="s">
        <v>28</v>
      </c>
      <c r="E54" s="8"/>
      <c r="F54" s="44">
        <f>F52/(F38+F37)</f>
        <v>0.87173100871731013</v>
      </c>
      <c r="G54" s="34"/>
      <c r="H54" s="1"/>
    </row>
    <row r="55" spans="1:10" ht="21.6" customHeight="1" x14ac:dyDescent="0.3">
      <c r="C55" s="32" t="s">
        <v>71</v>
      </c>
      <c r="D55" s="1"/>
      <c r="E55" s="8"/>
      <c r="I55" s="34"/>
      <c r="J55" s="1"/>
    </row>
    <row r="56" spans="1:10" ht="21.6" customHeight="1" x14ac:dyDescent="0.3">
      <c r="C56" s="52" t="s">
        <v>42</v>
      </c>
      <c r="E56" s="8"/>
      <c r="G56" s="37"/>
      <c r="H56" s="17"/>
      <c r="I56" s="34"/>
      <c r="J56" s="1"/>
    </row>
    <row r="57" spans="1:10" ht="26.4" customHeight="1" x14ac:dyDescent="0.25">
      <c r="A57" s="8"/>
      <c r="B57" s="1"/>
      <c r="C57" s="1"/>
      <c r="D57" s="1"/>
      <c r="E57" s="1"/>
      <c r="F57" s="1"/>
      <c r="G57" s="17"/>
      <c r="H57" s="17"/>
      <c r="I57" s="19"/>
      <c r="J57" s="1"/>
    </row>
    <row r="58" spans="1:10" ht="17.399999999999999" x14ac:dyDescent="0.3">
      <c r="A58" s="42" t="s">
        <v>59</v>
      </c>
      <c r="B58" s="1"/>
      <c r="C58" s="1"/>
      <c r="D58" s="1"/>
      <c r="E58" s="1"/>
      <c r="F58" s="1"/>
      <c r="G58" s="1"/>
      <c r="H58" s="1"/>
      <c r="I58" s="17"/>
      <c r="J58" s="1"/>
    </row>
    <row r="59" spans="1:10" ht="17.399999999999999" x14ac:dyDescent="0.3">
      <c r="A59" s="42"/>
      <c r="B59" s="1"/>
      <c r="C59" s="1"/>
      <c r="D59" s="1"/>
      <c r="E59" s="1"/>
      <c r="F59" s="1"/>
      <c r="G59" s="1"/>
      <c r="H59" s="1"/>
      <c r="I59" s="17"/>
      <c r="J59" s="1"/>
    </row>
    <row r="60" spans="1:10" x14ac:dyDescent="0.25">
      <c r="A60" s="32" t="s">
        <v>54</v>
      </c>
      <c r="B60" s="32"/>
      <c r="C60" s="1"/>
      <c r="D60" s="1"/>
      <c r="E60" s="1"/>
      <c r="F60" s="1"/>
      <c r="G60" s="1" t="s">
        <v>18</v>
      </c>
      <c r="H60" s="31">
        <v>-7533644</v>
      </c>
      <c r="I60" s="56"/>
      <c r="J60" s="1"/>
    </row>
    <row r="61" spans="1:10" x14ac:dyDescent="0.25">
      <c r="A61" s="32" t="s">
        <v>55</v>
      </c>
      <c r="B61" s="32"/>
      <c r="C61" s="1"/>
      <c r="D61" s="1"/>
      <c r="E61" s="1"/>
      <c r="F61" s="1"/>
      <c r="G61" s="1" t="s">
        <v>18</v>
      </c>
      <c r="H61" s="31">
        <v>-382474</v>
      </c>
      <c r="J61" s="1"/>
    </row>
    <row r="62" spans="1:10" x14ac:dyDescent="0.25">
      <c r="A62" s="32" t="s">
        <v>31</v>
      </c>
      <c r="B62" s="32"/>
      <c r="C62" s="1"/>
      <c r="D62" s="1"/>
      <c r="E62" s="1">
        <v>10</v>
      </c>
      <c r="F62" s="1" t="s">
        <v>17</v>
      </c>
      <c r="G62" s="1" t="s">
        <v>18</v>
      </c>
      <c r="H62" s="31">
        <f>F50*E62</f>
        <v>-2060000</v>
      </c>
      <c r="J62" s="1"/>
    </row>
    <row r="63" spans="1:10" x14ac:dyDescent="0.25">
      <c r="A63" s="32" t="s">
        <v>33</v>
      </c>
      <c r="B63" s="32"/>
      <c r="C63" s="1"/>
      <c r="D63" s="1"/>
      <c r="F63" s="1"/>
      <c r="G63" s="55" t="s">
        <v>32</v>
      </c>
      <c r="H63" s="31">
        <v>-2000000</v>
      </c>
      <c r="J63" s="1"/>
    </row>
    <row r="64" spans="1:10" ht="16.2" thickBot="1" x14ac:dyDescent="0.35">
      <c r="D64" s="22" t="s">
        <v>64</v>
      </c>
      <c r="E64" s="22"/>
      <c r="F64" s="22"/>
      <c r="G64" s="22"/>
      <c r="H64" s="23">
        <f>SUM(H60:H63)</f>
        <v>-11976118</v>
      </c>
      <c r="I64" s="56"/>
      <c r="J64" s="1"/>
    </row>
    <row r="65" spans="1:10" ht="13.8" thickTop="1" x14ac:dyDescent="0.25">
      <c r="A65" s="1"/>
      <c r="B65" s="1"/>
      <c r="C65" s="1"/>
      <c r="D65" s="1"/>
      <c r="E65" s="1"/>
      <c r="F65" s="1"/>
      <c r="G65" s="1"/>
      <c r="H65" s="1"/>
      <c r="I65" s="2"/>
      <c r="J65" s="1"/>
    </row>
    <row r="66" spans="1:10" x14ac:dyDescent="0.25">
      <c r="A66" s="1"/>
      <c r="B66" s="1"/>
      <c r="C66" s="1"/>
      <c r="D66" s="1" t="s">
        <v>65</v>
      </c>
      <c r="E66" s="1"/>
      <c r="F66" s="1"/>
      <c r="G66" s="1"/>
      <c r="H66" s="25">
        <f>-H64/D27</f>
        <v>0.1552189320257602</v>
      </c>
      <c r="I66" s="2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25"/>
      <c r="I67" s="2"/>
      <c r="J67" s="1"/>
    </row>
    <row r="71" spans="1:10" ht="17.399999999999999" x14ac:dyDescent="0.3">
      <c r="A71" s="42" t="s">
        <v>72</v>
      </c>
    </row>
    <row r="72" spans="1:10" s="57" customFormat="1" ht="33" customHeight="1" x14ac:dyDescent="0.25">
      <c r="A72" s="57" t="s">
        <v>44</v>
      </c>
      <c r="B72" s="57" t="s">
        <v>69</v>
      </c>
    </row>
    <row r="73" spans="1:10" s="57" customFormat="1" ht="38.4" customHeight="1" x14ac:dyDescent="0.25">
      <c r="A73" s="57" t="s">
        <v>45</v>
      </c>
      <c r="B73" s="57" t="s">
        <v>53</v>
      </c>
    </row>
    <row r="74" spans="1:10" s="57" customFormat="1" ht="19.2" customHeight="1" x14ac:dyDescent="0.25">
      <c r="B74" s="57" t="s">
        <v>73</v>
      </c>
    </row>
    <row r="75" spans="1:10" s="57" customFormat="1" ht="34.200000000000003" customHeight="1" x14ac:dyDescent="0.25">
      <c r="A75" s="57" t="s">
        <v>46</v>
      </c>
      <c r="B75" s="57" t="s">
        <v>68</v>
      </c>
    </row>
    <row r="76" spans="1:10" s="57" customFormat="1" ht="38.4" customHeight="1" x14ac:dyDescent="0.25">
      <c r="A76" s="57" t="s">
        <v>47</v>
      </c>
      <c r="B76" s="57" t="s">
        <v>51</v>
      </c>
    </row>
    <row r="77" spans="1:10" s="57" customFormat="1" ht="19.2" customHeight="1" x14ac:dyDescent="0.25">
      <c r="B77" s="57" t="s">
        <v>43</v>
      </c>
    </row>
    <row r="78" spans="1:10" s="57" customFormat="1" ht="37.200000000000003" customHeight="1" x14ac:dyDescent="0.25">
      <c r="A78" s="57" t="s">
        <v>48</v>
      </c>
      <c r="B78" s="57" t="s">
        <v>52</v>
      </c>
    </row>
    <row r="79" spans="1:10" s="57" customFormat="1" ht="34.799999999999997" customHeight="1" x14ac:dyDescent="0.25">
      <c r="A79" s="57" t="s">
        <v>49</v>
      </c>
      <c r="B79" s="57" t="s">
        <v>70</v>
      </c>
    </row>
    <row r="80" spans="1:10" s="57" customFormat="1" ht="45.6" customHeight="1" x14ac:dyDescent="0.25">
      <c r="A80" s="57" t="s">
        <v>50</v>
      </c>
      <c r="B80" s="63" t="s">
        <v>74</v>
      </c>
      <c r="C80" s="63"/>
      <c r="D80" s="63"/>
      <c r="E80" s="63"/>
      <c r="F80" s="63"/>
      <c r="G80" s="63"/>
      <c r="H80" s="63"/>
    </row>
  </sheetData>
  <mergeCells count="1">
    <mergeCell ref="B80:H80"/>
  </mergeCells>
  <pageMargins left="0.70866141732283472" right="0.70866141732283472" top="0.78740157480314965" bottom="0.78740157480314965" header="0.31496062992125984" footer="0.31496062992125984"/>
  <pageSetup paperSize="9" scale="84" fitToHeight="2" orientation="landscape" verticalDpi="4294967292" r:id="rId1"/>
  <headerFooter>
    <oddFooter>&amp;C&amp;P/&amp;N&amp;R&amp;F</oddFooter>
  </headerFooter>
  <rowBreaks count="2" manualBreakCount="2">
    <brk id="34" max="8" man="1"/>
    <brk id="6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Raymann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Raymann</dc:creator>
  <cp:lastModifiedBy>Bruno Raymann</cp:lastModifiedBy>
  <cp:lastPrinted>2016-01-05T11:02:21Z</cp:lastPrinted>
  <dcterms:created xsi:type="dcterms:W3CDTF">2013-02-28T17:03:12Z</dcterms:created>
  <dcterms:modified xsi:type="dcterms:W3CDTF">2016-01-06T13:39:46Z</dcterms:modified>
</cp:coreProperties>
</file>